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iz\PB\2_Sta\1_sta-web\StaWeb_New - 1\NewWeb\"/>
    </mc:Choice>
  </mc:AlternateContent>
  <bookViews>
    <workbookView xWindow="0" yWindow="0" windowWidth="21360" windowHeight="10350" activeTab="1"/>
  </bookViews>
  <sheets>
    <sheet name="Instructions" sheetId="2" r:id="rId1"/>
    <sheet name="Calculator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 s="1"/>
  <c r="D18" i="1"/>
  <c r="J20" i="1"/>
  <c r="J15" i="1"/>
  <c r="J16" i="1" s="1"/>
  <c r="D20" i="1"/>
  <c r="J17" i="1" l="1"/>
  <c r="D17" i="1"/>
  <c r="D19" i="1" s="1"/>
  <c r="D21" i="1" s="1"/>
  <c r="D22" i="1" s="1"/>
  <c r="D25" i="1" s="1"/>
  <c r="D26" i="1" s="1"/>
  <c r="D33" i="1" l="1"/>
  <c r="D34" i="1" s="1"/>
  <c r="J18" i="1"/>
  <c r="J19" i="1" s="1"/>
  <c r="J21" i="1" s="1"/>
  <c r="J22" i="1" s="1"/>
  <c r="J25" i="1" s="1"/>
  <c r="J33" i="1" l="1"/>
  <c r="J34" i="1" s="1"/>
  <c r="J26" i="1"/>
</calcChain>
</file>

<file path=xl/sharedStrings.xml><?xml version="1.0" encoding="utf-8"?>
<sst xmlns="http://schemas.openxmlformats.org/spreadsheetml/2006/main" count="106" uniqueCount="63">
  <si>
    <t xml:space="preserve"> </t>
  </si>
  <si>
    <t xml:space="preserve">  Sun Altitude Angle </t>
  </si>
  <si>
    <t xml:space="preserve">System Size (kW) </t>
  </si>
  <si>
    <t>Instructions</t>
  </si>
  <si>
    <t>Rooftop PV System</t>
  </si>
  <si>
    <t>Comments</t>
  </si>
  <si>
    <t>Length</t>
  </si>
  <si>
    <t>Width</t>
  </si>
  <si>
    <t>Required in kW</t>
  </si>
  <si>
    <t>Module Wattage</t>
  </si>
  <si>
    <t xml:space="preserve">            Tilt  </t>
  </si>
  <si>
    <t xml:space="preserve">Installation Angle </t>
  </si>
  <si>
    <t>Shade free operation on 21st Dec (13 for 9AM-3PM)</t>
  </si>
  <si>
    <t>Orientation</t>
  </si>
  <si>
    <t xml:space="preserve">1= Portrait &amp; 2= Landscape </t>
  </si>
  <si>
    <t>Orientation Selected</t>
  </si>
  <si>
    <t>Module Height @ Chosen tilt</t>
  </si>
  <si>
    <t>Inter row distance @ Tilt and Sun Altitude Angle</t>
  </si>
  <si>
    <t>Area Required Per Module</t>
  </si>
  <si>
    <t>Area Required for Total # of Modules</t>
  </si>
  <si>
    <t>Setback area required</t>
  </si>
  <si>
    <t>1 - 3 m (Minimum 1 )</t>
  </si>
  <si>
    <t>DO NOT TOUCH / CHANGE</t>
  </si>
  <si>
    <t>Module L (m)</t>
  </si>
  <si>
    <t>Module W (m)</t>
  </si>
  <si>
    <t>Set Back (m)</t>
  </si>
  <si>
    <t>Wattage</t>
  </si>
  <si>
    <t>Approximate Modules required</t>
  </si>
  <si>
    <t>PLEASE ENTER</t>
  </si>
  <si>
    <t>INTERMEDIATE RESULTS</t>
  </si>
  <si>
    <t>FINAL RESULTS</t>
  </si>
  <si>
    <t>Notes:</t>
  </si>
  <si>
    <t>Following would be added to (if apply) to have realistic estimation</t>
  </si>
  <si>
    <t xml:space="preserve"> Equip. Area  </t>
  </si>
  <si>
    <t xml:space="preserve">Estimate &amp; input roof area occupied to HVAC &amp; other equip </t>
  </si>
  <si>
    <t xml:space="preserve">Equip. Area Shade </t>
  </si>
  <si>
    <t>Estimate &amp; input area shaded by HVAC, etc.</t>
  </si>
  <si>
    <t>Inverter(s) Area</t>
  </si>
  <si>
    <t>Area required to install inverter(s) on the roof</t>
  </si>
  <si>
    <t>Total Area Required</t>
  </si>
  <si>
    <t xml:space="preserve">Required Roof Area </t>
  </si>
  <si>
    <t>square meter</t>
  </si>
  <si>
    <t>For educational purpose only.</t>
  </si>
  <si>
    <t>Ground Mount PV System</t>
  </si>
  <si>
    <t xml:space="preserve">Disclaimer: </t>
  </si>
  <si>
    <t>Flat Roof only</t>
  </si>
  <si>
    <t>Ground Mount only</t>
  </si>
  <si>
    <t>squre feet</t>
  </si>
  <si>
    <t>Inter-row-distance @ Tilt and Sun Altitude Angle</t>
  </si>
  <si>
    <t>Additional Inter-row-distance for O&amp;M</t>
  </si>
  <si>
    <t>Municplility Required Setback</t>
  </si>
  <si>
    <t>acres</t>
  </si>
  <si>
    <t>3 - 8 m (Minimum 3 from Fence)</t>
  </si>
  <si>
    <t>20 - 100 m</t>
  </si>
  <si>
    <t>Water body etc.</t>
  </si>
  <si>
    <t>30 - 100 m</t>
  </si>
  <si>
    <t>E - House</t>
  </si>
  <si>
    <t xml:space="preserve">Area to install Transformer, Discoonects, etc. </t>
  </si>
  <si>
    <t>Additional or different considerations may be required</t>
  </si>
  <si>
    <t>Landscape &amp; Portrait orientations result approximately same sizes</t>
  </si>
  <si>
    <t xml:space="preserve">Site may favor one orientation over the other </t>
  </si>
  <si>
    <t>SOLAR TRAINING ACADEMY</t>
  </si>
  <si>
    <t>WWW.SOLARTRAINING.CA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</si>
</sst>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" fillId="0" borderId="0" xfId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1" applyFont="1" applyFill="1" applyBorder="1" applyProtection="1"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0" fillId="0" borderId="0" xfId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 hidden="1"/>
    </xf>
    <xf numFmtId="0" fontId="10" fillId="0" borderId="0" xfId="0" applyFont="1" applyFill="1" applyBorder="1" applyProtection="1">
      <protection locked="0" hidden="1"/>
    </xf>
    <xf numFmtId="0" fontId="0" fillId="0" borderId="0" xfId="0" applyFill="1" applyBorder="1" applyProtection="1">
      <protection locked="0" hidden="1"/>
    </xf>
    <xf numFmtId="0" fontId="4" fillId="0" borderId="0" xfId="1" applyFont="1" applyFill="1" applyBorder="1" applyProtection="1">
      <protection locked="0" hidden="1"/>
    </xf>
    <xf numFmtId="164" fontId="1" fillId="0" borderId="0" xfId="1" applyNumberFormat="1" applyFill="1" applyBorder="1" applyProtection="1">
      <protection locked="0" hidden="1"/>
    </xf>
    <xf numFmtId="0" fontId="11" fillId="0" borderId="0" xfId="0" applyFont="1" applyAlignment="1" applyProtection="1">
      <alignment horizontal="right"/>
      <protection locked="0"/>
    </xf>
    <xf numFmtId="2" fontId="0" fillId="0" borderId="0" xfId="0" applyNumberFormat="1" applyFill="1" applyBorder="1" applyProtection="1">
      <protection locked="0" hidden="1"/>
    </xf>
    <xf numFmtId="2" fontId="2" fillId="0" borderId="0" xfId="0" applyNumberFormat="1" applyFont="1" applyFill="1" applyBorder="1" applyProtection="1">
      <protection locked="0"/>
    </xf>
    <xf numFmtId="1" fontId="0" fillId="0" borderId="0" xfId="0" applyNumberFormat="1" applyFill="1" applyBorder="1" applyProtection="1">
      <protection locked="0" hidden="1"/>
    </xf>
    <xf numFmtId="0" fontId="5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Protection="1"/>
    <xf numFmtId="2" fontId="10" fillId="0" borderId="0" xfId="0" applyNumberFormat="1" applyFont="1" applyFill="1" applyBorder="1" applyProtection="1"/>
    <xf numFmtId="1" fontId="10" fillId="0" borderId="0" xfId="0" applyNumberFormat="1" applyFont="1" applyFill="1" applyBorder="1" applyProtection="1"/>
    <xf numFmtId="1" fontId="13" fillId="0" borderId="0" xfId="0" applyNumberFormat="1" applyFont="1" applyFill="1" applyBorder="1" applyProtection="1"/>
    <xf numFmtId="1" fontId="13" fillId="0" borderId="0" xfId="0" applyNumberFormat="1" applyFont="1" applyProtection="1"/>
    <xf numFmtId="2" fontId="13" fillId="0" borderId="0" xfId="0" applyNumberFormat="1" applyFont="1" applyProtection="1"/>
    <xf numFmtId="1" fontId="0" fillId="0" borderId="0" xfId="0" applyNumberFormat="1" applyProtection="1"/>
    <xf numFmtId="1" fontId="11" fillId="0" borderId="0" xfId="0" applyNumberFormat="1" applyFont="1" applyProtection="1"/>
    <xf numFmtId="2" fontId="11" fillId="0" borderId="0" xfId="0" applyNumberFormat="1" applyFont="1" applyProtection="1"/>
    <xf numFmtId="0" fontId="0" fillId="0" borderId="0" xfId="0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 applyAlignment="1" applyProtection="1">
      <alignment horizontal="center"/>
      <protection locked="0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>
    <row r="1" spans="1:1" x14ac:dyDescent="0.45">
      <c r="A1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sqref="A1:XFD1"/>
    </sheetView>
  </sheetViews>
  <sheetFormatPr defaultColWidth="9.19921875" defaultRowHeight="14.25" x14ac:dyDescent="0.45"/>
  <cols>
    <col min="1" max="1" width="2.53125" style="1" customWidth="1"/>
    <col min="2" max="2" width="7.9296875" style="1" customWidth="1"/>
    <col min="3" max="3" width="21.9296875" style="1" customWidth="1"/>
    <col min="4" max="4" width="13.265625" style="1" customWidth="1"/>
    <col min="5" max="5" width="1.9296875" style="1" customWidth="1"/>
    <col min="6" max="6" width="51.33203125" style="2" customWidth="1"/>
    <col min="7" max="7" width="3.73046875" style="3" customWidth="1"/>
    <col min="8" max="8" width="7.19921875" style="1" customWidth="1"/>
    <col min="9" max="9" width="24.796875" style="2" customWidth="1"/>
    <col min="10" max="10" width="13" style="1" customWidth="1"/>
    <col min="11" max="11" width="5.59765625" style="1" customWidth="1"/>
    <col min="12" max="12" width="50.19921875" style="1" customWidth="1"/>
    <col min="13" max="13" width="20.73046875" style="1" customWidth="1"/>
    <col min="14" max="14" width="3" style="1" customWidth="1"/>
    <col min="15" max="15" width="7.33203125" style="1" customWidth="1"/>
    <col min="16" max="16" width="16.265625" style="1" customWidth="1"/>
    <col min="17" max="16384" width="9.19921875" style="1"/>
  </cols>
  <sheetData>
    <row r="1" spans="1:15" x14ac:dyDescent="0.45">
      <c r="A1" s="7"/>
      <c r="B1" s="7"/>
      <c r="C1" s="7" t="s">
        <v>61</v>
      </c>
      <c r="D1" s="7"/>
      <c r="E1" s="7"/>
      <c r="F1" s="7" t="s">
        <v>62</v>
      </c>
      <c r="G1" s="8"/>
      <c r="H1" s="7"/>
      <c r="I1" s="7"/>
      <c r="J1" s="7"/>
      <c r="K1" s="7"/>
      <c r="L1" s="7"/>
      <c r="M1" s="7"/>
      <c r="N1" s="7"/>
      <c r="O1" s="7"/>
    </row>
    <row r="2" spans="1:15" ht="15" customHeight="1" x14ac:dyDescent="0.55000000000000004">
      <c r="A2" s="7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7"/>
      <c r="N2" s="7"/>
      <c r="O2" s="7"/>
    </row>
    <row r="3" spans="1:15" ht="12" customHeight="1" x14ac:dyDescent="0.45">
      <c r="A3" s="7"/>
      <c r="B3" s="14" t="s">
        <v>4</v>
      </c>
      <c r="C3" s="28"/>
      <c r="D3" s="10"/>
      <c r="E3" s="4"/>
      <c r="F3" s="1"/>
      <c r="G3" s="8"/>
      <c r="H3" s="14" t="s">
        <v>43</v>
      </c>
      <c r="I3" s="28"/>
      <c r="J3" s="10"/>
      <c r="K3" s="4"/>
      <c r="M3" s="7"/>
      <c r="N3" s="7"/>
      <c r="O3" s="7"/>
    </row>
    <row r="4" spans="1:15" ht="12" customHeight="1" x14ac:dyDescent="0.45">
      <c r="A4" s="7"/>
      <c r="B4" s="14"/>
      <c r="C4" s="29" t="s">
        <v>28</v>
      </c>
      <c r="D4" s="10"/>
      <c r="E4" s="4"/>
      <c r="F4" s="25" t="s">
        <v>5</v>
      </c>
      <c r="G4" s="8"/>
      <c r="H4" s="14"/>
      <c r="I4" s="29" t="s">
        <v>28</v>
      </c>
      <c r="J4" s="10"/>
      <c r="K4" s="4"/>
      <c r="L4" s="25" t="s">
        <v>5</v>
      </c>
      <c r="M4" s="7"/>
      <c r="N4" s="7"/>
      <c r="O4" s="7"/>
    </row>
    <row r="5" spans="1:15" x14ac:dyDescent="0.45">
      <c r="A5" s="7"/>
      <c r="B5" s="7"/>
      <c r="C5" s="16" t="s">
        <v>23</v>
      </c>
      <c r="D5" s="10">
        <v>2</v>
      </c>
      <c r="E5" s="4"/>
      <c r="F5" s="10" t="s">
        <v>6</v>
      </c>
      <c r="G5" s="8"/>
      <c r="H5" s="7"/>
      <c r="I5" s="16" t="s">
        <v>23</v>
      </c>
      <c r="J5" s="10">
        <v>2</v>
      </c>
      <c r="K5" s="4"/>
      <c r="L5" s="10" t="s">
        <v>6</v>
      </c>
      <c r="M5" s="7"/>
      <c r="N5" s="7"/>
      <c r="O5" s="7"/>
    </row>
    <row r="6" spans="1:15" x14ac:dyDescent="0.45">
      <c r="A6" s="7"/>
      <c r="B6" s="7"/>
      <c r="C6" s="16" t="s">
        <v>24</v>
      </c>
      <c r="D6" s="10">
        <v>1</v>
      </c>
      <c r="E6" s="4"/>
      <c r="F6" s="10" t="s">
        <v>7</v>
      </c>
      <c r="G6" s="8"/>
      <c r="H6" s="7"/>
      <c r="I6" s="16" t="s">
        <v>24</v>
      </c>
      <c r="J6" s="10">
        <v>1</v>
      </c>
      <c r="K6" s="4"/>
      <c r="L6" s="10" t="s">
        <v>7</v>
      </c>
      <c r="M6" s="7"/>
      <c r="N6" s="7"/>
      <c r="O6" s="7"/>
    </row>
    <row r="7" spans="1:15" x14ac:dyDescent="0.45">
      <c r="A7" s="7"/>
      <c r="B7" s="7"/>
      <c r="C7" s="16" t="s">
        <v>25</v>
      </c>
      <c r="D7" s="10">
        <v>2</v>
      </c>
      <c r="E7" s="4"/>
      <c r="F7" s="10" t="s">
        <v>21</v>
      </c>
      <c r="G7" s="8"/>
      <c r="H7" s="7"/>
      <c r="I7" s="16" t="s">
        <v>25</v>
      </c>
      <c r="J7" s="10">
        <v>6</v>
      </c>
      <c r="K7" s="4"/>
      <c r="L7" s="10" t="s">
        <v>52</v>
      </c>
      <c r="M7" s="7"/>
      <c r="N7" s="7"/>
      <c r="O7" s="7"/>
    </row>
    <row r="8" spans="1:15" x14ac:dyDescent="0.45">
      <c r="A8" s="7"/>
      <c r="B8" s="7"/>
      <c r="C8" s="16" t="s">
        <v>2</v>
      </c>
      <c r="D8" s="10">
        <v>250</v>
      </c>
      <c r="E8" s="10"/>
      <c r="F8" s="10" t="s">
        <v>8</v>
      </c>
      <c r="G8" s="8"/>
      <c r="H8" s="7"/>
      <c r="I8" s="16" t="s">
        <v>2</v>
      </c>
      <c r="J8" s="10">
        <v>250</v>
      </c>
      <c r="K8" s="10"/>
      <c r="L8" s="10" t="s">
        <v>8</v>
      </c>
      <c r="M8" s="7"/>
      <c r="N8" s="7"/>
      <c r="O8" s="7"/>
    </row>
    <row r="9" spans="1:15" x14ac:dyDescent="0.45">
      <c r="A9" s="7"/>
      <c r="B9" s="7"/>
      <c r="C9" s="16" t="s">
        <v>10</v>
      </c>
      <c r="D9" s="10">
        <v>5</v>
      </c>
      <c r="E9" s="10"/>
      <c r="F9" s="30" t="s">
        <v>11</v>
      </c>
      <c r="G9" s="8"/>
      <c r="H9" s="7"/>
      <c r="I9" s="16" t="s">
        <v>10</v>
      </c>
      <c r="J9" s="10">
        <v>25</v>
      </c>
      <c r="K9" s="10"/>
      <c r="L9" s="30" t="s">
        <v>11</v>
      </c>
      <c r="M9" s="7"/>
      <c r="N9" s="7"/>
      <c r="O9" s="7"/>
    </row>
    <row r="10" spans="1:15" x14ac:dyDescent="0.45">
      <c r="A10" s="7"/>
      <c r="B10" s="7"/>
      <c r="C10" s="16" t="s">
        <v>26</v>
      </c>
      <c r="D10" s="10">
        <v>315</v>
      </c>
      <c r="E10" s="10"/>
      <c r="F10" s="10" t="s">
        <v>9</v>
      </c>
      <c r="G10" s="8"/>
      <c r="H10" s="7"/>
      <c r="I10" s="16" t="s">
        <v>26</v>
      </c>
      <c r="J10" s="10">
        <v>315</v>
      </c>
      <c r="K10" s="10"/>
      <c r="L10" s="10" t="s">
        <v>9</v>
      </c>
      <c r="M10" s="7"/>
      <c r="N10" s="7"/>
      <c r="O10" s="7"/>
    </row>
    <row r="11" spans="1:15" x14ac:dyDescent="0.45">
      <c r="A11" s="7"/>
      <c r="B11" s="7"/>
      <c r="C11" s="16" t="s">
        <v>1</v>
      </c>
      <c r="D11" s="10">
        <v>24</v>
      </c>
      <c r="E11" s="4"/>
      <c r="F11" s="10" t="s">
        <v>12</v>
      </c>
      <c r="G11" s="8"/>
      <c r="H11" s="7"/>
      <c r="I11" s="16" t="s">
        <v>1</v>
      </c>
      <c r="J11" s="10">
        <v>24</v>
      </c>
      <c r="K11" s="4"/>
      <c r="L11" s="10" t="s">
        <v>12</v>
      </c>
      <c r="M11" s="7"/>
      <c r="N11" s="7"/>
      <c r="O11" s="7"/>
    </row>
    <row r="12" spans="1:15" x14ac:dyDescent="0.45">
      <c r="A12" s="7"/>
      <c r="B12" s="7"/>
      <c r="C12" s="16" t="s">
        <v>13</v>
      </c>
      <c r="D12" s="16">
        <v>2</v>
      </c>
      <c r="E12" s="10"/>
      <c r="F12" s="10" t="s">
        <v>14</v>
      </c>
      <c r="G12" s="8"/>
      <c r="H12" s="7"/>
      <c r="I12" s="16" t="s">
        <v>13</v>
      </c>
      <c r="J12" s="16">
        <v>2</v>
      </c>
      <c r="K12" s="10"/>
      <c r="L12" s="10" t="s">
        <v>14</v>
      </c>
      <c r="M12" s="7"/>
      <c r="N12" s="7"/>
      <c r="O12" s="7"/>
    </row>
    <row r="13" spans="1:15" x14ac:dyDescent="0.45">
      <c r="A13" s="7"/>
      <c r="B13" s="7"/>
      <c r="E13" s="7"/>
      <c r="F13" s="7"/>
      <c r="G13" s="8"/>
      <c r="H13" s="7"/>
      <c r="I13" s="1"/>
      <c r="K13" s="7"/>
      <c r="L13" s="7"/>
      <c r="M13" s="7"/>
      <c r="N13" s="7"/>
      <c r="O13" s="7"/>
    </row>
    <row r="14" spans="1:15" x14ac:dyDescent="0.45">
      <c r="A14" s="7"/>
      <c r="B14" s="7"/>
      <c r="C14" s="17" t="s">
        <v>29</v>
      </c>
      <c r="D14" s="18" t="s">
        <v>22</v>
      </c>
      <c r="E14" s="18"/>
      <c r="F14" s="7"/>
      <c r="G14" s="8"/>
      <c r="H14" s="7"/>
      <c r="I14" s="17" t="s">
        <v>29</v>
      </c>
      <c r="J14" s="18" t="s">
        <v>22</v>
      </c>
      <c r="K14" s="18"/>
      <c r="L14" s="7"/>
      <c r="M14" s="7"/>
      <c r="N14" s="7"/>
      <c r="O14" s="7"/>
    </row>
    <row r="15" spans="1:15" ht="15.75" x14ac:dyDescent="0.5">
      <c r="A15" s="7"/>
      <c r="B15" s="7"/>
      <c r="C15" s="19"/>
      <c r="D15" s="41">
        <f>IF(D12=1,1,2)</f>
        <v>2</v>
      </c>
      <c r="E15" s="18"/>
      <c r="F15" s="18" t="s">
        <v>15</v>
      </c>
      <c r="G15" s="8"/>
      <c r="H15" s="7"/>
      <c r="I15" s="19"/>
      <c r="J15" s="41">
        <f>IF(J12=1,1,2)</f>
        <v>2</v>
      </c>
      <c r="K15" s="18"/>
      <c r="L15" s="18" t="s">
        <v>15</v>
      </c>
      <c r="M15" s="31"/>
      <c r="N15" s="32"/>
      <c r="O15" s="7"/>
    </row>
    <row r="16" spans="1:15" x14ac:dyDescent="0.45">
      <c r="A16" s="7"/>
      <c r="B16" s="7"/>
      <c r="C16" s="18"/>
      <c r="D16" s="42">
        <f>D9 * SIN(RADIANS(D15))</f>
        <v>0.17449748351250485</v>
      </c>
      <c r="E16" s="18"/>
      <c r="F16" s="18" t="s">
        <v>16</v>
      </c>
      <c r="G16" s="8"/>
      <c r="H16" s="7"/>
      <c r="I16" s="18"/>
      <c r="J16" s="42">
        <f>J9 * SIN(RADIANS(J15))</f>
        <v>0.87248741756252424</v>
      </c>
      <c r="K16" s="18"/>
      <c r="L16" s="18" t="s">
        <v>16</v>
      </c>
      <c r="M16" s="32"/>
      <c r="N16" s="32"/>
      <c r="O16" s="7"/>
    </row>
    <row r="17" spans="1:15" x14ac:dyDescent="0.45">
      <c r="A17" s="7"/>
      <c r="B17" s="7"/>
      <c r="C17" s="18"/>
      <c r="D17" s="42">
        <f>D16 / TAN(RADIANS(D11))</f>
        <v>0.39192776492283049</v>
      </c>
      <c r="E17" s="18"/>
      <c r="F17" s="18" t="s">
        <v>48</v>
      </c>
      <c r="H17" s="7"/>
      <c r="I17" s="18"/>
      <c r="J17" s="42">
        <f>J16 / TAN(RADIANS(J11))</f>
        <v>1.9596388246141523</v>
      </c>
      <c r="K17" s="18"/>
      <c r="L17" s="18" t="s">
        <v>17</v>
      </c>
      <c r="M17" s="33"/>
      <c r="N17" s="33"/>
      <c r="O17" s="7"/>
    </row>
    <row r="18" spans="1:15" x14ac:dyDescent="0.45">
      <c r="A18" s="7"/>
      <c r="B18" s="7"/>
      <c r="C18" s="18"/>
      <c r="D18" s="42">
        <f>0</f>
        <v>0</v>
      </c>
      <c r="E18" s="18"/>
      <c r="F18" s="18" t="s">
        <v>49</v>
      </c>
      <c r="H18" s="7"/>
      <c r="I18" s="18"/>
      <c r="J18" s="42">
        <f>3-J17</f>
        <v>1.0403611753858477</v>
      </c>
      <c r="K18" s="18"/>
      <c r="L18" s="18" t="s">
        <v>49</v>
      </c>
      <c r="M18" s="33"/>
      <c r="N18" s="33"/>
      <c r="O18" s="7"/>
    </row>
    <row r="19" spans="1:15" x14ac:dyDescent="0.45">
      <c r="A19" s="7"/>
      <c r="B19" s="7"/>
      <c r="C19" s="18"/>
      <c r="D19" s="42">
        <f>(SQRT((D5*D5)-(D16*D16)) +D17) * D6</f>
        <v>2.3843008796400018</v>
      </c>
      <c r="E19" s="18"/>
      <c r="F19" s="18" t="s">
        <v>18</v>
      </c>
      <c r="H19" s="7"/>
      <c r="I19" s="18"/>
      <c r="J19" s="42">
        <f>(SQRT((J5*J5)-(J16*J16)) +J17) * J6+J18</f>
        <v>4.7996571079500336</v>
      </c>
      <c r="K19" s="18"/>
      <c r="L19" s="18" t="s">
        <v>18</v>
      </c>
      <c r="M19" s="33"/>
      <c r="N19" s="33"/>
      <c r="O19" s="7"/>
    </row>
    <row r="20" spans="1:15" x14ac:dyDescent="0.45">
      <c r="A20" s="7"/>
      <c r="B20" s="7"/>
      <c r="C20" s="18"/>
      <c r="D20" s="43">
        <f>CEILING(D8*1000/D10,1)</f>
        <v>794</v>
      </c>
      <c r="E20" s="18"/>
      <c r="F20" s="18" t="s">
        <v>27</v>
      </c>
      <c r="H20" s="7"/>
      <c r="I20" s="18"/>
      <c r="J20" s="43">
        <f>CEILING(J8*1000/J10,1)</f>
        <v>794</v>
      </c>
      <c r="K20" s="18"/>
      <c r="L20" s="18" t="s">
        <v>27</v>
      </c>
      <c r="M20" s="33"/>
      <c r="N20" s="33"/>
      <c r="O20" s="7"/>
    </row>
    <row r="21" spans="1:15" x14ac:dyDescent="0.45">
      <c r="A21" s="7"/>
      <c r="B21" s="7"/>
      <c r="C21" s="18"/>
      <c r="D21" s="43">
        <f>CEILING(D20*D19,1)</f>
        <v>1894</v>
      </c>
      <c r="E21" s="18"/>
      <c r="F21" s="18" t="s">
        <v>19</v>
      </c>
      <c r="H21" s="7"/>
      <c r="I21" s="18"/>
      <c r="J21" s="43">
        <f>CEILING(J20*J19,1)</f>
        <v>3811</v>
      </c>
      <c r="K21" s="18"/>
      <c r="L21" s="18" t="s">
        <v>19</v>
      </c>
      <c r="M21" s="34"/>
      <c r="N21" s="33"/>
      <c r="O21" s="7"/>
    </row>
    <row r="22" spans="1:15" x14ac:dyDescent="0.45">
      <c r="A22" s="7"/>
      <c r="B22" s="8"/>
      <c r="C22" s="18"/>
      <c r="D22" s="43">
        <f>SQRT(D21)*4*D7</f>
        <v>348.16088235182309</v>
      </c>
      <c r="E22" s="18"/>
      <c r="F22" s="18" t="s">
        <v>20</v>
      </c>
      <c r="H22" s="8"/>
      <c r="I22" s="18"/>
      <c r="J22" s="43">
        <f>SQRT(J21)*4*J7</f>
        <v>1481.5991360688627</v>
      </c>
      <c r="K22" s="18"/>
      <c r="L22" s="18" t="s">
        <v>20</v>
      </c>
      <c r="M22" s="35"/>
      <c r="N22" s="33"/>
      <c r="O22" s="7"/>
    </row>
    <row r="23" spans="1:15" x14ac:dyDescent="0.45">
      <c r="A23" s="7"/>
      <c r="B23" s="7"/>
      <c r="C23" s="7"/>
      <c r="D23" s="7"/>
      <c r="E23" s="7"/>
      <c r="F23" s="7"/>
      <c r="H23" s="7"/>
      <c r="I23" s="7"/>
      <c r="J23" s="7"/>
      <c r="K23" s="7"/>
      <c r="L23" s="7"/>
      <c r="M23" s="35"/>
      <c r="N23" s="33"/>
      <c r="O23" s="7"/>
    </row>
    <row r="24" spans="1:15" x14ac:dyDescent="0.45">
      <c r="A24" s="7"/>
      <c r="B24" s="7"/>
      <c r="C24" s="20" t="s">
        <v>30</v>
      </c>
      <c r="D24" s="20"/>
      <c r="E24" s="20"/>
      <c r="F24" s="20"/>
      <c r="H24" s="7"/>
      <c r="I24" s="20" t="s">
        <v>30</v>
      </c>
      <c r="J24" s="20"/>
      <c r="K24" s="20"/>
      <c r="L24" s="20"/>
      <c r="M24" s="7"/>
      <c r="N24" s="7"/>
      <c r="O24" s="7"/>
    </row>
    <row r="25" spans="1:15" x14ac:dyDescent="0.45">
      <c r="A25" s="7"/>
      <c r="B25" s="7"/>
      <c r="C25" s="21" t="s">
        <v>40</v>
      </c>
      <c r="D25" s="44">
        <f>D21+D22</f>
        <v>2242.1608823518231</v>
      </c>
      <c r="E25" s="20"/>
      <c r="F25" s="20" t="s">
        <v>41</v>
      </c>
      <c r="H25" s="7"/>
      <c r="I25" s="21" t="s">
        <v>40</v>
      </c>
      <c r="J25" s="44">
        <f>J21+J22</f>
        <v>5292.5991360688622</v>
      </c>
      <c r="K25" s="20"/>
      <c r="L25" s="20" t="s">
        <v>41</v>
      </c>
      <c r="M25" s="7"/>
      <c r="N25" s="7"/>
      <c r="O25" s="7"/>
    </row>
    <row r="26" spans="1:15" x14ac:dyDescent="0.45">
      <c r="A26" s="7"/>
      <c r="B26" s="7"/>
      <c r="D26" s="45">
        <f>D25*3.28</f>
        <v>7354.2876941139793</v>
      </c>
      <c r="E26" s="20"/>
      <c r="F26" s="20" t="s">
        <v>47</v>
      </c>
      <c r="H26" s="7"/>
      <c r="I26" s="1"/>
      <c r="J26" s="46">
        <f>J25*0.000247105</f>
        <v>1.3078277095182962</v>
      </c>
      <c r="K26" s="20"/>
      <c r="L26" s="20" t="s">
        <v>51</v>
      </c>
      <c r="M26" s="7"/>
      <c r="N26" s="7"/>
      <c r="O26" s="7"/>
    </row>
    <row r="27" spans="1:15" x14ac:dyDescent="0.45">
      <c r="B27" s="13"/>
      <c r="C27" s="27" t="s">
        <v>31</v>
      </c>
      <c r="D27" s="5"/>
      <c r="E27" s="5"/>
      <c r="F27" s="5"/>
      <c r="G27" s="6"/>
      <c r="H27" s="13"/>
      <c r="I27" s="27" t="s">
        <v>31</v>
      </c>
      <c r="J27" s="5"/>
      <c r="K27" s="5"/>
      <c r="L27" s="5"/>
    </row>
    <row r="28" spans="1:15" x14ac:dyDescent="0.45">
      <c r="B28" s="26">
        <v>1</v>
      </c>
      <c r="C28" s="5" t="s">
        <v>32</v>
      </c>
      <c r="D28" s="5"/>
      <c r="E28" s="5"/>
      <c r="F28" s="5"/>
      <c r="G28" s="6"/>
      <c r="H28" s="26">
        <v>1</v>
      </c>
      <c r="I28" s="5" t="s">
        <v>32</v>
      </c>
      <c r="J28" s="5"/>
      <c r="K28" s="5"/>
      <c r="L28" s="5"/>
    </row>
    <row r="29" spans="1:15" x14ac:dyDescent="0.45">
      <c r="C29" s="36" t="s">
        <v>33</v>
      </c>
      <c r="D29" s="22">
        <v>0</v>
      </c>
      <c r="E29" s="12"/>
      <c r="F29" s="11" t="s">
        <v>34</v>
      </c>
      <c r="I29" s="36" t="s">
        <v>50</v>
      </c>
      <c r="J29" s="22">
        <v>0</v>
      </c>
      <c r="K29" s="12"/>
      <c r="L29" s="11" t="s">
        <v>53</v>
      </c>
    </row>
    <row r="30" spans="1:15" x14ac:dyDescent="0.45">
      <c r="C30" s="36" t="s">
        <v>35</v>
      </c>
      <c r="D30" s="22">
        <v>0</v>
      </c>
      <c r="E30" s="15"/>
      <c r="F30" s="11" t="s">
        <v>36</v>
      </c>
      <c r="G30" s="1"/>
      <c r="I30" s="36" t="s">
        <v>54</v>
      </c>
      <c r="J30" s="22">
        <v>0</v>
      </c>
      <c r="K30" s="15"/>
      <c r="L30" s="11" t="s">
        <v>55</v>
      </c>
    </row>
    <row r="31" spans="1:15" x14ac:dyDescent="0.45">
      <c r="C31" s="3" t="s">
        <v>37</v>
      </c>
      <c r="D31" s="23">
        <v>0</v>
      </c>
      <c r="F31" s="7" t="s">
        <v>38</v>
      </c>
      <c r="G31" s="1"/>
      <c r="H31" s="1" t="s">
        <v>0</v>
      </c>
      <c r="I31" s="3" t="s">
        <v>56</v>
      </c>
      <c r="J31" s="23">
        <v>0</v>
      </c>
      <c r="L31" s="7" t="s">
        <v>57</v>
      </c>
    </row>
    <row r="32" spans="1:15" x14ac:dyDescent="0.45">
      <c r="F32" s="7"/>
      <c r="I32" s="1"/>
      <c r="L32" s="7"/>
    </row>
    <row r="33" spans="2:12" x14ac:dyDescent="0.45">
      <c r="C33" s="3" t="s">
        <v>39</v>
      </c>
      <c r="D33" s="47">
        <f>D25+D29+D30+D31</f>
        <v>2242.1608823518231</v>
      </c>
      <c r="F33" s="11" t="s">
        <v>41</v>
      </c>
      <c r="I33" s="3" t="s">
        <v>39</v>
      </c>
      <c r="J33" s="47">
        <f>J25+J29+J30+J31</f>
        <v>5292.5991360688622</v>
      </c>
      <c r="L33" s="11" t="s">
        <v>41</v>
      </c>
    </row>
    <row r="34" spans="2:12" x14ac:dyDescent="0.45">
      <c r="C34" s="3"/>
      <c r="D34" s="48">
        <f>D33*3.28</f>
        <v>7354.2876941139793</v>
      </c>
      <c r="F34" s="11" t="s">
        <v>47</v>
      </c>
      <c r="I34" s="3"/>
      <c r="J34" s="49">
        <f>J33*0.000247105</f>
        <v>1.3078277095182962</v>
      </c>
      <c r="L34" s="11" t="s">
        <v>51</v>
      </c>
    </row>
    <row r="35" spans="2:12" x14ac:dyDescent="0.45">
      <c r="B35" s="1">
        <v>2</v>
      </c>
      <c r="C35" s="1" t="s">
        <v>45</v>
      </c>
      <c r="F35" s="7"/>
      <c r="H35" s="1">
        <v>2</v>
      </c>
      <c r="I35" s="1" t="s">
        <v>46</v>
      </c>
      <c r="L35" s="7"/>
    </row>
    <row r="36" spans="2:12" x14ac:dyDescent="0.45">
      <c r="B36" s="1">
        <v>3</v>
      </c>
      <c r="C36" s="1" t="s">
        <v>58</v>
      </c>
      <c r="F36" s="1">
        <v>4</v>
      </c>
      <c r="G36" s="1" t="s">
        <v>59</v>
      </c>
      <c r="I36" s="1" t="s">
        <v>58</v>
      </c>
      <c r="L36" s="7"/>
    </row>
    <row r="37" spans="2:12" x14ac:dyDescent="0.45">
      <c r="B37" s="1">
        <v>4</v>
      </c>
      <c r="C37" s="1" t="s">
        <v>59</v>
      </c>
      <c r="F37" s="1">
        <v>5</v>
      </c>
      <c r="G37" s="50" t="s">
        <v>60</v>
      </c>
      <c r="H37" s="51"/>
      <c r="I37" s="1" t="s">
        <v>59</v>
      </c>
      <c r="L37" s="7"/>
    </row>
    <row r="38" spans="2:12" x14ac:dyDescent="0.45">
      <c r="B38" s="1">
        <v>5</v>
      </c>
      <c r="C38" s="50" t="s">
        <v>60</v>
      </c>
      <c r="D38" s="51"/>
      <c r="F38" s="7"/>
      <c r="H38" s="1">
        <v>5</v>
      </c>
      <c r="I38" s="50" t="s">
        <v>60</v>
      </c>
      <c r="J38" s="51"/>
      <c r="L38" s="7"/>
    </row>
    <row r="39" spans="2:12" x14ac:dyDescent="0.45">
      <c r="L39" s="7"/>
    </row>
    <row r="40" spans="2:12" x14ac:dyDescent="0.45">
      <c r="F40" s="7"/>
      <c r="G40" s="7"/>
      <c r="H40" s="37"/>
      <c r="I40" s="7"/>
      <c r="J40" s="9"/>
    </row>
    <row r="41" spans="2:12" x14ac:dyDescent="0.45">
      <c r="C41" s="24" t="s">
        <v>44</v>
      </c>
      <c r="F41" s="7"/>
      <c r="G41" s="9"/>
      <c r="H41" s="37"/>
      <c r="I41" s="24" t="s">
        <v>44</v>
      </c>
      <c r="J41" s="7"/>
    </row>
    <row r="42" spans="2:12" x14ac:dyDescent="0.45">
      <c r="C42" s="1" t="s">
        <v>42</v>
      </c>
      <c r="F42" s="7"/>
      <c r="G42" s="7"/>
      <c r="H42" s="38"/>
      <c r="I42" s="1" t="s">
        <v>42</v>
      </c>
      <c r="J42" s="7"/>
    </row>
    <row r="43" spans="2:12" x14ac:dyDescent="0.45">
      <c r="G43" s="12"/>
      <c r="H43" s="12"/>
      <c r="I43" s="7"/>
      <c r="J43" s="7"/>
    </row>
    <row r="44" spans="2:12" x14ac:dyDescent="0.45">
      <c r="G44" s="9"/>
      <c r="H44" s="39"/>
      <c r="I44" s="7"/>
      <c r="J44" s="7"/>
    </row>
    <row r="45" spans="2:12" x14ac:dyDescent="0.45">
      <c r="G45" s="7"/>
      <c r="H45" s="7"/>
      <c r="I45" s="7"/>
      <c r="J45" s="7"/>
    </row>
    <row r="46" spans="2:12" x14ac:dyDescent="0.45">
      <c r="G46" s="40"/>
      <c r="H46" s="7"/>
      <c r="I46" s="7"/>
      <c r="J46" s="7"/>
    </row>
    <row r="47" spans="2:12" x14ac:dyDescent="0.45">
      <c r="G47" s="40"/>
      <c r="H47" s="7"/>
      <c r="I47" s="7"/>
      <c r="J47" s="7"/>
    </row>
  </sheetData>
  <sheetProtection algorithmName="SHA-512" hashValue="Zk5h0GDTuITy8A5Vw8aGCoVCtcv8tFgBtd2XEtVLMtOygQSNeifW34TgxG2zDM7kJAiV+yUJygXXYaiFg3ancg==" saltValue="mF+2xZac+wqLtUb9RjFCnw==" spinCount="100000" sheet="1" objects="1" scenarios="1"/>
  <mergeCells count="1">
    <mergeCell ref="B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</dc:creator>
  <cp:lastModifiedBy>me</cp:lastModifiedBy>
  <dcterms:created xsi:type="dcterms:W3CDTF">2015-01-23T16:10:55Z</dcterms:created>
  <dcterms:modified xsi:type="dcterms:W3CDTF">2016-12-01T20:40:12Z</dcterms:modified>
</cp:coreProperties>
</file>