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iz\PB\2_Sta\1_sta-web\StaWeb_New - 1\NewWeb\"/>
    </mc:Choice>
  </mc:AlternateContent>
  <bookViews>
    <workbookView xWindow="0" yWindow="0" windowWidth="28800" windowHeight="11588" activeTab="1"/>
  </bookViews>
  <sheets>
    <sheet name="Instructions" sheetId="2" r:id="rId1"/>
    <sheet name="Calculator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11" i="1"/>
  <c r="I10" i="1"/>
  <c r="I6" i="1" l="1"/>
  <c r="I7" i="1" l="1"/>
  <c r="I8" i="1" l="1"/>
  <c r="I9" i="1" s="1"/>
  <c r="I18" i="1" s="1"/>
  <c r="J18" i="1" s="1"/>
  <c r="I19" i="1" l="1"/>
  <c r="J19" i="1" s="1"/>
</calcChain>
</file>

<file path=xl/sharedStrings.xml><?xml version="1.0" encoding="utf-8"?>
<sst xmlns="http://schemas.openxmlformats.org/spreadsheetml/2006/main" count="66" uniqueCount="64">
  <si>
    <t xml:space="preserve">  Tilt Angle (deg) =</t>
  </si>
  <si>
    <t xml:space="preserve">  Mod. Efficiency =</t>
  </si>
  <si>
    <t xml:space="preserve">            E (kw/m2) =</t>
  </si>
  <si>
    <t>Sun Alt. Angle (deg) =</t>
  </si>
  <si>
    <t>Area Use/Mod. =</t>
  </si>
  <si>
    <t>Mod. Width (m) =</t>
  </si>
  <si>
    <t xml:space="preserve"> </t>
  </si>
  <si>
    <t>Set Back (m) =</t>
  </si>
  <si>
    <t>Usable Area =</t>
  </si>
  <si>
    <t>Equip. Area loss (%) =</t>
  </si>
  <si>
    <t>Equip. Area Shade (%) =</t>
  </si>
  <si>
    <t xml:space="preserve">   Site Length (m) =</t>
  </si>
  <si>
    <t xml:space="preserve">   Site Width (m) =</t>
  </si>
  <si>
    <t>Mod. Power (W) =</t>
  </si>
  <si>
    <t>Mod. Length (m) =</t>
  </si>
  <si>
    <t>Height @  Mod tilt(m) =</t>
  </si>
  <si>
    <t>Sys Size DC =</t>
  </si>
  <si>
    <t>Sys Size AC =</t>
  </si>
  <si>
    <t xml:space="preserve">                                PV System Size</t>
  </si>
  <si>
    <t xml:space="preserve">  h decrease for angles &lt; 90</t>
  </si>
  <si>
    <t>Meters (No Feet, m=feets/3.3)</t>
  </si>
  <si>
    <t xml:space="preserve">             Inter Row Distance (m) =</t>
  </si>
  <si>
    <t>Lanscape or Portrait=</t>
  </si>
  <si>
    <t>Effective Orientation</t>
  </si>
  <si>
    <t>p</t>
  </si>
  <si>
    <t>Instructions</t>
  </si>
  <si>
    <t xml:space="preserve">Choose installation tilt angle (0 to 35 deg) </t>
  </si>
  <si>
    <t xml:space="preserve">Estimate &amp; input area loss due to HVAC &amp; other stuff on roof </t>
  </si>
  <si>
    <t>Input module efficiency from Datasheet</t>
  </si>
  <si>
    <t xml:space="preserve">Length of Module from Datasheet </t>
  </si>
  <si>
    <r>
      <t xml:space="preserve">At 12 Noon 21 Dec, (For 9AM &amp; 3 PM Window use </t>
    </r>
    <r>
      <rPr>
        <sz val="11"/>
        <color theme="1"/>
        <rFont val="Calibri"/>
        <family val="2"/>
      </rPr>
      <t>Ɵ = 13)</t>
    </r>
  </si>
  <si>
    <r>
      <t>Irradiance in the area (</t>
    </r>
    <r>
      <rPr>
        <sz val="11"/>
        <color rgb="FFFF0000"/>
        <rFont val="Calibri"/>
        <family val="2"/>
        <scheme val="minor"/>
      </rPr>
      <t>Do not change</t>
    </r>
    <r>
      <rPr>
        <sz val="11"/>
        <color theme="1"/>
        <rFont val="Calibri"/>
        <family val="2"/>
        <scheme val="minor"/>
      </rPr>
      <t>)</t>
    </r>
  </si>
  <si>
    <t>1 = Landscape &amp; 2 = Portrait</t>
  </si>
  <si>
    <t>Comments</t>
  </si>
  <si>
    <t xml:space="preserve"> Please enter</t>
  </si>
  <si>
    <r>
      <t xml:space="preserve"> </t>
    </r>
    <r>
      <rPr>
        <b/>
        <sz val="12"/>
        <color rgb="FFC00000"/>
        <rFont val="Calibri"/>
        <family val="2"/>
        <scheme val="minor"/>
      </rPr>
      <t>Do not Touch / Change: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Change only if Module to be used is known and parameters differ</t>
    </r>
  </si>
  <si>
    <t xml:space="preserve">                               Intermediate Results (Do not Touch/Change)</t>
  </si>
  <si>
    <t>1 = Rooftop &amp; 2 = Ground</t>
  </si>
  <si>
    <t>Ground or Rooftop PV system</t>
  </si>
  <si>
    <t>Inter Row Distance for O&amp;M</t>
  </si>
  <si>
    <t>P = portrait &amp; L = landscape Module Orientations</t>
  </si>
  <si>
    <r>
      <rPr>
        <sz val="11"/>
        <color rgb="FFC00000"/>
        <rFont val="Calibri"/>
        <family val="2"/>
        <scheme val="minor"/>
      </rPr>
      <t xml:space="preserve">Min 1 m for rooftop </t>
    </r>
    <r>
      <rPr>
        <sz val="11"/>
        <color theme="1"/>
        <rFont val="Calibri"/>
        <family val="2"/>
        <scheme val="minor"/>
      </rPr>
      <t>&amp; 6 m for Ground Mount system</t>
    </r>
  </si>
  <si>
    <t>Estimate &amp; input area (gap) required to avoid HVAC, etc. shade</t>
  </si>
  <si>
    <t>Roof Total Area =</t>
  </si>
  <si>
    <t>Roof Area minus Setback Area</t>
  </si>
  <si>
    <t>minus Equip/Equip Shade Area</t>
  </si>
  <si>
    <t>System Size @ Site Area for Rooftop / Ground mount</t>
  </si>
  <si>
    <t>Notes:</t>
  </si>
  <si>
    <t>Following would be added to (if apply) to have realistic estimation</t>
  </si>
  <si>
    <t>Inverter(s) Area</t>
  </si>
  <si>
    <t>Area required to install inverter(s) on the roof</t>
  </si>
  <si>
    <t>Additional or different considerations may be required</t>
  </si>
  <si>
    <t xml:space="preserve">Disclaimer: </t>
  </si>
  <si>
    <t>For educational purpose only.</t>
  </si>
  <si>
    <t>For Flat Roof and Ground Mount only</t>
  </si>
  <si>
    <t>Landscape &amp; Portrait orientations result approximately same sizes</t>
  </si>
  <si>
    <t xml:space="preserve">Site may favor one orientation over the other </t>
  </si>
  <si>
    <t>Approx. kW</t>
  </si>
  <si>
    <t>Approx. # of Modules</t>
  </si>
  <si>
    <t xml:space="preserve"> to avoid shade 9AM to 3 PM</t>
  </si>
  <si>
    <t>Input if requested by Landlord or so</t>
  </si>
  <si>
    <t>IR-Shade Inclusive (sq meters)</t>
  </si>
  <si>
    <t>SOLAR TRAINING ACADEMY</t>
  </si>
  <si>
    <t>WWW.SOLARTRAINING.CA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</si>
</sst>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2"/>
      <color theme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3" fillId="7" borderId="0" applyNumberFormat="0" applyBorder="0" applyAlignment="0" applyProtection="0"/>
  </cellStyleXfs>
  <cellXfs count="82">
    <xf numFmtId="0" fontId="0" fillId="0" borderId="0" xfId="0"/>
    <xf numFmtId="0" fontId="0" fillId="8" borderId="0" xfId="0" applyFill="1" applyProtection="1">
      <protection locked="0"/>
    </xf>
    <xf numFmtId="0" fontId="0" fillId="0" borderId="0" xfId="0" applyProtection="1">
      <protection locked="0"/>
    </xf>
    <xf numFmtId="0" fontId="0" fillId="9" borderId="0" xfId="0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8" borderId="0" xfId="0" applyFont="1" applyFill="1" applyProtection="1">
      <protection locked="0"/>
    </xf>
    <xf numFmtId="0" fontId="7" fillId="8" borderId="0" xfId="0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8" borderId="0" xfId="0" applyFont="1" applyFill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8" borderId="0" xfId="1" applyFill="1" applyProtection="1">
      <protection locked="0"/>
    </xf>
    <xf numFmtId="0" fontId="3" fillId="8" borderId="1" xfId="2" applyFill="1" applyProtection="1">
      <protection locked="0"/>
    </xf>
    <xf numFmtId="0" fontId="3" fillId="3" borderId="1" xfId="2" applyProtection="1">
      <protection locked="0"/>
    </xf>
    <xf numFmtId="0" fontId="3" fillId="3" borderId="1" xfId="2" applyAlignment="1" applyProtection="1">
      <alignment horizontal="right"/>
      <protection locked="0"/>
    </xf>
    <xf numFmtId="0" fontId="0" fillId="8" borderId="0" xfId="0" applyFill="1" applyBorder="1" applyProtection="1">
      <protection locked="0"/>
    </xf>
    <xf numFmtId="0" fontId="14" fillId="0" borderId="0" xfId="0" applyFont="1" applyProtection="1">
      <protection locked="0"/>
    </xf>
    <xf numFmtId="0" fontId="0" fillId="8" borderId="0" xfId="0" applyFill="1" applyAlignment="1" applyProtection="1">
      <alignment horizontal="right"/>
      <protection locked="0"/>
    </xf>
    <xf numFmtId="1" fontId="0" fillId="0" borderId="0" xfId="0" applyNumberFormat="1" applyProtection="1">
      <protection locked="0"/>
    </xf>
    <xf numFmtId="0" fontId="0" fillId="0" borderId="0" xfId="0" applyProtection="1"/>
    <xf numFmtId="0" fontId="11" fillId="0" borderId="0" xfId="0" applyFon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3" fillId="0" borderId="0" xfId="0" applyFont="1" applyFill="1" applyProtection="1">
      <protection locked="0"/>
    </xf>
    <xf numFmtId="0" fontId="3" fillId="0" borderId="1" xfId="2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9" borderId="0" xfId="0" applyFill="1" applyBorder="1" applyProtection="1">
      <protection locked="0"/>
    </xf>
    <xf numFmtId="0" fontId="3" fillId="0" borderId="13" xfId="2" applyFill="1" applyBorder="1" applyProtection="1">
      <protection locked="0"/>
    </xf>
    <xf numFmtId="0" fontId="3" fillId="3" borderId="14" xfId="2" applyBorder="1" applyProtection="1">
      <protection locked="0"/>
    </xf>
    <xf numFmtId="0" fontId="3" fillId="9" borderId="0" xfId="2" applyFill="1" applyBorder="1" applyProtection="1">
      <protection locked="0"/>
    </xf>
    <xf numFmtId="0" fontId="3" fillId="0" borderId="0" xfId="2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23" fillId="0" borderId="0" xfId="2" applyFont="1" applyFill="1" applyBorder="1" applyProtection="1">
      <protection locked="0"/>
    </xf>
    <xf numFmtId="0" fontId="3" fillId="3" borderId="12" xfId="2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23" fillId="0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7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15" fillId="7" borderId="5" xfId="4" applyFont="1" applyBorder="1" applyAlignment="1" applyProtection="1">
      <alignment horizontal="center"/>
      <protection locked="0"/>
    </xf>
    <xf numFmtId="0" fontId="15" fillId="7" borderId="6" xfId="4" applyFont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right"/>
      <protection locked="0"/>
    </xf>
    <xf numFmtId="0" fontId="4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right"/>
      <protection locked="0"/>
    </xf>
    <xf numFmtId="0" fontId="5" fillId="6" borderId="9" xfId="0" applyFont="1" applyFill="1" applyBorder="1" applyAlignment="1" applyProtection="1">
      <alignment horizontal="right"/>
      <protection locked="0"/>
    </xf>
    <xf numFmtId="0" fontId="10" fillId="0" borderId="0" xfId="3" applyFont="1" applyFill="1" applyBorder="1" applyProtection="1">
      <protection locked="0"/>
    </xf>
    <xf numFmtId="164" fontId="4" fillId="0" borderId="0" xfId="3" applyNumberFormat="1" applyFont="1" applyFill="1" applyBorder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8" fillId="0" borderId="0" xfId="2" applyFont="1" applyFill="1" applyBorder="1" applyProtection="1">
      <protection locked="0"/>
    </xf>
    <xf numFmtId="1" fontId="23" fillId="0" borderId="0" xfId="0" applyNumberFormat="1" applyFont="1" applyProtection="1">
      <protection locked="0"/>
    </xf>
    <xf numFmtId="2" fontId="0" fillId="0" borderId="0" xfId="0" applyNumberFormat="1" applyFill="1" applyBorder="1" applyProtection="1"/>
    <xf numFmtId="164" fontId="0" fillId="0" borderId="0" xfId="0" applyNumberFormat="1" applyProtection="1"/>
    <xf numFmtId="164" fontId="0" fillId="0" borderId="0" xfId="0" applyNumberFormat="1" applyFill="1" applyBorder="1" applyProtection="1"/>
    <xf numFmtId="1" fontId="0" fillId="0" borderId="0" xfId="0" applyNumberFormat="1" applyFill="1" applyBorder="1" applyProtection="1"/>
    <xf numFmtId="164" fontId="0" fillId="5" borderId="3" xfId="0" applyNumberFormat="1" applyFill="1" applyBorder="1" applyProtection="1"/>
    <xf numFmtId="164" fontId="0" fillId="5" borderId="8" xfId="0" applyNumberFormat="1" applyFill="1" applyBorder="1" applyProtection="1"/>
    <xf numFmtId="164" fontId="0" fillId="6" borderId="10" xfId="0" applyNumberFormat="1" applyFill="1" applyBorder="1" applyProtection="1"/>
    <xf numFmtId="164" fontId="0" fillId="6" borderId="11" xfId="0" applyNumberFormat="1" applyFill="1" applyBorder="1" applyProtection="1"/>
  </cellXfs>
  <cellStyles count="5">
    <cellStyle name="Bad" xfId="1" builtinId="27"/>
    <cellStyle name="Good" xfId="4" builtinId="26"/>
    <cellStyle name="Input" xfId="2" builtinId="20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>
    <row r="1" spans="1:1" x14ac:dyDescent="0.45">
      <c r="A1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1"/>
  <sheetViews>
    <sheetView tabSelected="1" workbookViewId="0">
      <selection activeCell="E30" sqref="E30"/>
    </sheetView>
  </sheetViews>
  <sheetFormatPr defaultColWidth="9.19921875" defaultRowHeight="14.25" x14ac:dyDescent="0.45"/>
  <cols>
    <col min="1" max="1" width="2.53125" style="2" customWidth="1"/>
    <col min="2" max="2" width="8" style="2" customWidth="1"/>
    <col min="3" max="3" width="25.53125" style="2" customWidth="1"/>
    <col min="4" max="4" width="7.46484375" style="2" customWidth="1"/>
    <col min="5" max="5" width="52.796875" style="2" customWidth="1"/>
    <col min="6" max="6" width="2.59765625" style="2" customWidth="1"/>
    <col min="7" max="7" width="3.265625" style="3" customWidth="1"/>
    <col min="8" max="8" width="27.265625" style="4" customWidth="1"/>
    <col min="9" max="9" width="12.73046875" style="2" customWidth="1"/>
    <col min="10" max="10" width="29.796875" style="2" customWidth="1"/>
    <col min="11" max="11" width="4.19921875" style="3" customWidth="1"/>
    <col min="12" max="12" width="13" style="2" customWidth="1"/>
    <col min="13" max="13" width="5.59765625" style="2" customWidth="1"/>
    <col min="14" max="14" width="9.19921875" style="2"/>
    <col min="15" max="15" width="20.73046875" style="2" customWidth="1"/>
    <col min="16" max="16" width="3" style="2" customWidth="1"/>
    <col min="17" max="17" width="7.33203125" style="2" customWidth="1"/>
    <col min="18" max="18" width="16.265625" style="2" customWidth="1"/>
    <col min="19" max="16384" width="9.19921875" style="2"/>
  </cols>
  <sheetData>
    <row r="1" spans="1:86" x14ac:dyDescent="0.45">
      <c r="A1" s="22"/>
      <c r="C1" s="2" t="s">
        <v>62</v>
      </c>
      <c r="E1" s="2" t="s">
        <v>63</v>
      </c>
      <c r="M1" s="22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86" ht="15" customHeight="1" x14ac:dyDescent="0.5">
      <c r="A2" s="22"/>
      <c r="C2" s="48" t="s">
        <v>46</v>
      </c>
      <c r="E2" s="48"/>
      <c r="H2" s="49"/>
      <c r="M2" s="22"/>
      <c r="N2" s="25"/>
      <c r="O2" s="25"/>
      <c r="P2" s="25"/>
      <c r="Q2" s="25"/>
      <c r="R2" s="25"/>
      <c r="S2" s="50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</row>
    <row r="3" spans="1:86" ht="12" customHeight="1" x14ac:dyDescent="0.5">
      <c r="A3" s="1"/>
      <c r="B3" s="1"/>
      <c r="C3" s="5"/>
      <c r="D3" s="1"/>
      <c r="E3" s="5"/>
      <c r="F3" s="1"/>
      <c r="G3" s="1"/>
      <c r="H3" s="6"/>
      <c r="I3" s="1"/>
      <c r="J3" s="1"/>
      <c r="K3" s="1"/>
      <c r="L3" s="22"/>
      <c r="M3" s="22"/>
      <c r="N3" s="51"/>
      <c r="O3" s="25"/>
      <c r="P3" s="25"/>
      <c r="Q3" s="25"/>
      <c r="R3" s="25"/>
      <c r="S3" s="52"/>
      <c r="T3" s="27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</row>
    <row r="4" spans="1:86" ht="18" x14ac:dyDescent="0.55000000000000004">
      <c r="A4" s="1"/>
      <c r="B4" s="53" t="s">
        <v>34</v>
      </c>
      <c r="C4" s="54"/>
      <c r="D4" s="7"/>
      <c r="E4" s="7" t="s">
        <v>33</v>
      </c>
      <c r="G4" s="8"/>
      <c r="I4" s="41" t="s">
        <v>36</v>
      </c>
      <c r="J4" s="39"/>
      <c r="K4" s="1"/>
      <c r="L4" s="22"/>
      <c r="M4" s="22"/>
      <c r="N4" s="55"/>
      <c r="O4" s="25"/>
      <c r="P4" s="25"/>
      <c r="Q4" s="25"/>
      <c r="R4" s="25"/>
      <c r="S4" s="52"/>
      <c r="T4" s="27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</row>
    <row r="5" spans="1:86" ht="15.75" x14ac:dyDescent="0.5">
      <c r="A5" s="1"/>
      <c r="C5" s="9" t="s">
        <v>11</v>
      </c>
      <c r="D5" s="10">
        <v>8</v>
      </c>
      <c r="E5" s="11" t="s">
        <v>20</v>
      </c>
      <c r="G5" s="12"/>
      <c r="H5" s="4" t="s">
        <v>23</v>
      </c>
      <c r="I5" s="20">
        <f>IF(D7="P", D16,D18)</f>
        <v>2</v>
      </c>
      <c r="J5" s="2" t="s">
        <v>32</v>
      </c>
      <c r="K5" s="1"/>
      <c r="L5" s="22"/>
      <c r="M5" s="22"/>
      <c r="N5" s="51"/>
      <c r="O5" s="25"/>
      <c r="P5" s="25"/>
      <c r="Q5" s="25"/>
      <c r="R5" s="25"/>
      <c r="S5" s="52"/>
      <c r="T5" s="27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</row>
    <row r="6" spans="1:86" x14ac:dyDescent="0.45">
      <c r="A6" s="1"/>
      <c r="C6" s="9" t="s">
        <v>12</v>
      </c>
      <c r="D6" s="10">
        <v>5</v>
      </c>
      <c r="E6" s="11" t="s">
        <v>20</v>
      </c>
      <c r="G6" s="12"/>
      <c r="H6" s="35" t="s">
        <v>15</v>
      </c>
      <c r="I6" s="74">
        <f>I5 * SIN(RADIANS(D8))</f>
        <v>0.17431148549531633</v>
      </c>
      <c r="J6" s="25" t="s">
        <v>19</v>
      </c>
      <c r="K6" s="1"/>
      <c r="L6" s="22"/>
      <c r="M6" s="22"/>
      <c r="N6" s="55"/>
      <c r="O6" s="25"/>
      <c r="P6" s="25"/>
      <c r="Q6" s="25"/>
      <c r="R6" s="25"/>
      <c r="S6" s="52"/>
      <c r="T6" s="27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</row>
    <row r="7" spans="1:86" x14ac:dyDescent="0.45">
      <c r="A7" s="1"/>
      <c r="C7" s="9" t="s">
        <v>22</v>
      </c>
      <c r="D7" s="21" t="s">
        <v>24</v>
      </c>
      <c r="E7" s="11" t="s">
        <v>40</v>
      </c>
      <c r="G7" s="12"/>
      <c r="H7" s="35" t="s">
        <v>21</v>
      </c>
      <c r="I7" s="74">
        <f>I6 / TAN(RADIANS(D17))</f>
        <v>0.39151000653635182</v>
      </c>
      <c r="J7" s="25" t="s">
        <v>59</v>
      </c>
      <c r="K7" s="1"/>
      <c r="L7" s="22"/>
      <c r="M7" s="22"/>
      <c r="N7" s="55"/>
      <c r="O7" s="25"/>
      <c r="P7" s="25"/>
      <c r="Q7" s="25"/>
      <c r="R7" s="25"/>
      <c r="S7" s="52"/>
      <c r="T7" s="28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</row>
    <row r="8" spans="1:86" x14ac:dyDescent="0.45">
      <c r="A8" s="1"/>
      <c r="C8" s="9" t="s">
        <v>0</v>
      </c>
      <c r="D8" s="10">
        <v>5</v>
      </c>
      <c r="E8" s="2" t="s">
        <v>26</v>
      </c>
      <c r="G8" s="1"/>
      <c r="H8" s="4" t="s">
        <v>39</v>
      </c>
      <c r="I8" s="75">
        <f>IF(D20&gt;1,(3-I7),0)</f>
        <v>0</v>
      </c>
      <c r="J8" s="2" t="s">
        <v>60</v>
      </c>
      <c r="K8" s="1"/>
      <c r="L8" s="22"/>
      <c r="M8" s="22"/>
      <c r="N8" s="28"/>
      <c r="O8" s="25"/>
      <c r="P8" s="25"/>
      <c r="Q8" s="25"/>
      <c r="R8" s="25"/>
      <c r="S8" s="3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</row>
    <row r="9" spans="1:86" x14ac:dyDescent="0.45">
      <c r="A9" s="1"/>
      <c r="C9" s="9" t="s">
        <v>7</v>
      </c>
      <c r="D9" s="10">
        <v>1</v>
      </c>
      <c r="E9" s="2" t="s">
        <v>41</v>
      </c>
      <c r="G9" s="1"/>
      <c r="H9" s="35" t="s">
        <v>4</v>
      </c>
      <c r="I9" s="76">
        <f>((SQRT((D16*D16)-(I6*I6)) + I7) * D18)+I8</f>
        <v>2.3838994027198428</v>
      </c>
      <c r="J9" s="25" t="s">
        <v>61</v>
      </c>
      <c r="K9" s="1"/>
      <c r="L9" s="22"/>
      <c r="M9" s="22"/>
      <c r="N9" s="28"/>
      <c r="O9" s="25"/>
      <c r="P9" s="25"/>
      <c r="Q9" s="25"/>
      <c r="R9" s="25"/>
      <c r="S9" s="3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</row>
    <row r="10" spans="1:86" x14ac:dyDescent="0.45">
      <c r="A10" s="1"/>
      <c r="C10" s="9" t="s">
        <v>9</v>
      </c>
      <c r="D10" s="10">
        <v>5</v>
      </c>
      <c r="E10" s="2" t="s">
        <v>27</v>
      </c>
      <c r="G10" s="1"/>
      <c r="H10" s="35" t="s">
        <v>43</v>
      </c>
      <c r="I10" s="77">
        <f>(D5-(2*D9))*(D6-(2*D9))</f>
        <v>18</v>
      </c>
      <c r="J10" s="25" t="s">
        <v>44</v>
      </c>
      <c r="K10" s="1"/>
      <c r="L10" s="22"/>
      <c r="M10" s="22"/>
      <c r="N10" s="28"/>
      <c r="O10" s="25"/>
      <c r="P10" s="25"/>
      <c r="Q10" s="25"/>
      <c r="R10" s="25"/>
      <c r="S10" s="52"/>
      <c r="T10" s="28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</row>
    <row r="11" spans="1:86" x14ac:dyDescent="0.45">
      <c r="A11" s="1"/>
      <c r="C11" s="9" t="s">
        <v>10</v>
      </c>
      <c r="D11" s="10">
        <v>5</v>
      </c>
      <c r="E11" s="2" t="s">
        <v>42</v>
      </c>
      <c r="G11" s="1"/>
      <c r="H11" s="35" t="s">
        <v>8</v>
      </c>
      <c r="I11" s="77">
        <f>((1-((D10+D11)/100))*I10)</f>
        <v>16.2</v>
      </c>
      <c r="J11" s="25" t="s">
        <v>45</v>
      </c>
      <c r="K11" s="1"/>
      <c r="L11" s="22"/>
      <c r="M11" s="22"/>
      <c r="N11" s="55"/>
      <c r="O11" s="25"/>
      <c r="P11" s="25"/>
      <c r="Q11" s="25"/>
      <c r="R11" s="25"/>
      <c r="S11" s="56"/>
      <c r="T11" s="42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</row>
    <row r="12" spans="1:86" s="14" customFormat="1" x14ac:dyDescent="0.45">
      <c r="A12" s="13"/>
      <c r="C12" s="15"/>
      <c r="G12" s="13"/>
      <c r="H12" s="37"/>
      <c r="I12" s="37"/>
      <c r="J12" s="37"/>
      <c r="K12" s="13"/>
      <c r="L12" s="24"/>
      <c r="M12" s="31"/>
      <c r="N12" s="55"/>
      <c r="O12" s="34"/>
      <c r="P12" s="34"/>
      <c r="Q12" s="34"/>
      <c r="R12" s="34"/>
      <c r="S12" s="56"/>
      <c r="T12" s="42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2"/>
    </row>
    <row r="13" spans="1:86" ht="15.75" x14ac:dyDescent="0.5">
      <c r="A13" s="1"/>
      <c r="B13" s="57" t="s">
        <v>35</v>
      </c>
      <c r="C13" s="4"/>
      <c r="D13" s="7"/>
      <c r="G13" s="1"/>
      <c r="K13" s="1"/>
      <c r="L13" s="22"/>
      <c r="M13" s="22"/>
      <c r="N13" s="55"/>
      <c r="O13" s="25"/>
      <c r="P13" s="25"/>
      <c r="Q13" s="25"/>
      <c r="R13" s="25"/>
      <c r="S13" s="56"/>
      <c r="T13" s="58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</row>
    <row r="14" spans="1:86" x14ac:dyDescent="0.45">
      <c r="A14" s="1"/>
      <c r="B14" s="57"/>
      <c r="C14" s="59" t="s">
        <v>2</v>
      </c>
      <c r="D14" s="11">
        <v>1</v>
      </c>
      <c r="E14" s="2" t="s">
        <v>31</v>
      </c>
      <c r="G14" s="1"/>
      <c r="K14" s="1"/>
      <c r="M14" s="22"/>
      <c r="N14" s="55"/>
      <c r="O14" s="25"/>
      <c r="P14" s="25"/>
      <c r="Q14" s="25"/>
      <c r="R14" s="36"/>
      <c r="S14" s="36"/>
      <c r="T14" s="36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</row>
    <row r="15" spans="1:86" ht="18" x14ac:dyDescent="0.55000000000000004">
      <c r="A15" s="1"/>
      <c r="B15" s="11"/>
      <c r="C15" s="59" t="s">
        <v>1</v>
      </c>
      <c r="D15" s="11">
        <v>0.16</v>
      </c>
      <c r="E15" s="2" t="s">
        <v>28</v>
      </c>
      <c r="G15" s="1"/>
      <c r="H15" s="38" t="s">
        <v>18</v>
      </c>
      <c r="I15" s="39"/>
      <c r="K15" s="1"/>
      <c r="N15" s="22"/>
      <c r="O15" s="22"/>
      <c r="P15" s="22"/>
      <c r="Q15" s="22"/>
      <c r="R15" s="34"/>
      <c r="S15" s="35"/>
      <c r="T15" s="43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</row>
    <row r="16" spans="1:86" ht="16.149999999999999" thickBot="1" x14ac:dyDescent="0.55000000000000004">
      <c r="A16" s="1"/>
      <c r="B16" s="11"/>
      <c r="C16" s="59" t="s">
        <v>14</v>
      </c>
      <c r="D16" s="11">
        <v>2</v>
      </c>
      <c r="E16" s="25" t="s">
        <v>29</v>
      </c>
      <c r="G16" s="1"/>
      <c r="K16" s="16"/>
      <c r="L16" s="60"/>
      <c r="M16" s="60"/>
      <c r="N16" s="60"/>
      <c r="O16" s="60"/>
      <c r="P16" s="61"/>
      <c r="Q16" s="25"/>
      <c r="R16" s="26"/>
      <c r="S16" s="29"/>
    </row>
    <row r="17" spans="1:17" ht="16.149999999999999" thickTop="1" x14ac:dyDescent="0.5">
      <c r="A17" s="1"/>
      <c r="B17" s="11"/>
      <c r="C17" s="59" t="s">
        <v>3</v>
      </c>
      <c r="D17" s="11">
        <v>24</v>
      </c>
      <c r="E17" s="2" t="s">
        <v>30</v>
      </c>
      <c r="G17" s="1"/>
      <c r="H17" s="62"/>
      <c r="I17" s="63" t="s">
        <v>57</v>
      </c>
      <c r="J17" s="64" t="s">
        <v>58</v>
      </c>
      <c r="K17" s="16"/>
      <c r="L17" s="60"/>
      <c r="M17" s="61"/>
      <c r="N17" s="61"/>
      <c r="O17" s="61"/>
      <c r="P17" s="61"/>
      <c r="Q17" s="25"/>
    </row>
    <row r="18" spans="1:17" ht="15.75" x14ac:dyDescent="0.5">
      <c r="A18" s="1"/>
      <c r="B18" s="11"/>
      <c r="C18" s="59" t="s">
        <v>5</v>
      </c>
      <c r="D18" s="11">
        <v>1</v>
      </c>
      <c r="G18" s="1"/>
      <c r="H18" s="65" t="s">
        <v>16</v>
      </c>
      <c r="I18" s="78">
        <f>(I11/I9)*(D19/1000)</f>
        <v>2.1406104612375323</v>
      </c>
      <c r="J18" s="79">
        <f>FLOOR(I18/0.3,1)</f>
        <v>7</v>
      </c>
      <c r="K18" s="16"/>
      <c r="L18" s="66"/>
      <c r="M18" s="67"/>
      <c r="N18" s="66"/>
      <c r="O18" s="25"/>
      <c r="P18" s="25"/>
      <c r="Q18" s="25"/>
    </row>
    <row r="19" spans="1:17" ht="16.149999999999999" thickBot="1" x14ac:dyDescent="0.55000000000000004">
      <c r="A19" s="1"/>
      <c r="B19" s="11"/>
      <c r="C19" s="59" t="s">
        <v>13</v>
      </c>
      <c r="D19" s="11">
        <v>315</v>
      </c>
      <c r="G19" s="1"/>
      <c r="H19" s="68" t="s">
        <v>17</v>
      </c>
      <c r="I19" s="80">
        <f>0.8*I18</f>
        <v>1.7124883689900259</v>
      </c>
      <c r="J19" s="81">
        <f>FLOOR(I19/0.3,1)</f>
        <v>5</v>
      </c>
      <c r="K19" s="16"/>
      <c r="L19" s="69"/>
      <c r="M19" s="67"/>
      <c r="N19" s="70"/>
      <c r="O19" s="25"/>
      <c r="P19" s="25"/>
      <c r="Q19" s="25"/>
    </row>
    <row r="20" spans="1:17" ht="14.65" thickTop="1" x14ac:dyDescent="0.45">
      <c r="A20" s="1"/>
      <c r="B20" s="11" t="s">
        <v>6</v>
      </c>
      <c r="C20" s="71" t="s">
        <v>38</v>
      </c>
      <c r="D20" s="17">
        <v>1</v>
      </c>
      <c r="E20" s="2" t="s">
        <v>37</v>
      </c>
      <c r="G20" s="1"/>
      <c r="K20" s="16"/>
      <c r="L20" s="25"/>
      <c r="M20" s="25"/>
      <c r="N20" s="72"/>
      <c r="O20" s="72"/>
      <c r="P20" s="25"/>
      <c r="Q20" s="25"/>
    </row>
    <row r="21" spans="1:17" x14ac:dyDescent="0.45">
      <c r="A21" s="1"/>
      <c r="B21" s="1"/>
      <c r="C21" s="1"/>
      <c r="D21" s="1"/>
      <c r="E21" s="1"/>
      <c r="F21" s="1"/>
      <c r="G21" s="1"/>
      <c r="H21" s="18"/>
      <c r="I21" s="1"/>
      <c r="J21" s="1"/>
      <c r="K21" s="1"/>
      <c r="L21" s="25"/>
      <c r="M21" s="25"/>
      <c r="N21" s="25"/>
      <c r="O21" s="25"/>
      <c r="P21" s="25"/>
      <c r="Q21" s="25"/>
    </row>
    <row r="22" spans="1:17" x14ac:dyDescent="0.45">
      <c r="A22" s="25"/>
      <c r="B22" s="25"/>
      <c r="C22" s="25"/>
      <c r="D22" s="25"/>
      <c r="E22" s="25"/>
      <c r="F22" s="25" t="s">
        <v>6</v>
      </c>
      <c r="G22" s="25"/>
      <c r="H22" s="35"/>
      <c r="I22" s="42"/>
      <c r="J22" s="25"/>
      <c r="K22" s="40"/>
      <c r="L22" s="25"/>
      <c r="M22" s="25"/>
      <c r="N22" s="25"/>
      <c r="O22" s="25"/>
      <c r="P22" s="25"/>
      <c r="Q22" s="25"/>
    </row>
    <row r="23" spans="1:17" x14ac:dyDescent="0.45">
      <c r="A23" s="25"/>
      <c r="B23" s="25"/>
      <c r="C23" s="25" t="s">
        <v>47</v>
      </c>
      <c r="D23" s="25"/>
      <c r="E23" s="25"/>
      <c r="F23" s="25"/>
      <c r="G23" s="25"/>
      <c r="H23" s="35"/>
      <c r="I23" s="42"/>
      <c r="J23" s="25"/>
      <c r="K23" s="40"/>
      <c r="L23" s="25"/>
      <c r="M23" s="25"/>
      <c r="N23" s="25"/>
      <c r="O23" s="25"/>
      <c r="P23" s="25"/>
      <c r="Q23" s="25"/>
    </row>
    <row r="24" spans="1:17" x14ac:dyDescent="0.45">
      <c r="B24" s="44">
        <v>1</v>
      </c>
      <c r="C24" s="23" t="s">
        <v>48</v>
      </c>
      <c r="D24" s="23"/>
      <c r="E24" s="23"/>
      <c r="F24" s="23"/>
      <c r="G24" s="25"/>
      <c r="H24" s="35"/>
      <c r="I24" s="42"/>
      <c r="J24" s="35"/>
      <c r="K24" s="25"/>
      <c r="L24" s="25"/>
      <c r="M24" s="25"/>
    </row>
    <row r="25" spans="1:17" x14ac:dyDescent="0.45">
      <c r="C25" s="4" t="s">
        <v>49</v>
      </c>
      <c r="D25" s="45">
        <v>0</v>
      </c>
      <c r="E25" s="25" t="s">
        <v>50</v>
      </c>
      <c r="G25" s="25"/>
      <c r="H25" s="25"/>
      <c r="I25" s="25"/>
      <c r="J25" s="25"/>
      <c r="K25" s="25"/>
      <c r="L25" s="25"/>
      <c r="M25" s="25"/>
    </row>
    <row r="26" spans="1:17" x14ac:dyDescent="0.45">
      <c r="B26" s="2">
        <v>2</v>
      </c>
      <c r="C26" s="2" t="s">
        <v>54</v>
      </c>
      <c r="F26" s="28"/>
      <c r="G26" s="25"/>
      <c r="H26" s="35"/>
      <c r="I26" s="25"/>
      <c r="J26" s="25"/>
      <c r="K26" s="25"/>
      <c r="L26" s="25"/>
      <c r="M26" s="25"/>
    </row>
    <row r="27" spans="1:17" x14ac:dyDescent="0.45">
      <c r="B27" s="2">
        <v>3</v>
      </c>
      <c r="C27" s="2" t="s">
        <v>51</v>
      </c>
      <c r="G27" s="2"/>
      <c r="H27" s="2"/>
      <c r="J27" s="25"/>
      <c r="K27" s="25"/>
      <c r="L27" s="25"/>
      <c r="M27" s="25"/>
    </row>
    <row r="28" spans="1:17" x14ac:dyDescent="0.45">
      <c r="B28" s="2">
        <v>4</v>
      </c>
      <c r="C28" s="2" t="s">
        <v>55</v>
      </c>
      <c r="F28" s="25"/>
      <c r="G28" s="25"/>
      <c r="H28" s="25"/>
      <c r="I28" s="25"/>
      <c r="J28" s="25"/>
      <c r="K28" s="25"/>
      <c r="L28" s="25"/>
      <c r="M28" s="25"/>
    </row>
    <row r="29" spans="1:17" x14ac:dyDescent="0.45">
      <c r="B29" s="2">
        <v>5</v>
      </c>
      <c r="C29" s="47" t="s">
        <v>56</v>
      </c>
      <c r="D29" s="19"/>
      <c r="F29" s="28"/>
      <c r="G29" s="25"/>
      <c r="H29" s="35"/>
      <c r="I29" s="43"/>
      <c r="J29" s="25"/>
      <c r="K29" s="25"/>
      <c r="L29" s="25"/>
      <c r="M29" s="25"/>
    </row>
    <row r="30" spans="1:17" x14ac:dyDescent="0.45">
      <c r="D30" s="73"/>
      <c r="F30" s="28"/>
      <c r="G30" s="25"/>
      <c r="H30" s="35"/>
      <c r="I30" s="25"/>
      <c r="J30" s="25"/>
      <c r="K30" s="25"/>
      <c r="L30" s="25"/>
      <c r="M30" s="25"/>
    </row>
    <row r="31" spans="1:17" x14ac:dyDescent="0.45">
      <c r="C31" s="46" t="s">
        <v>52</v>
      </c>
      <c r="F31" s="25"/>
      <c r="G31" s="25"/>
      <c r="H31" s="35"/>
      <c r="I31" s="25"/>
      <c r="J31" s="25"/>
      <c r="K31" s="25"/>
      <c r="L31" s="25"/>
      <c r="M31" s="25"/>
    </row>
    <row r="32" spans="1:17" x14ac:dyDescent="0.45">
      <c r="C32" s="2" t="s">
        <v>53</v>
      </c>
      <c r="F32" s="25"/>
      <c r="G32" s="25"/>
      <c r="H32" s="35"/>
      <c r="I32" s="25"/>
      <c r="J32" s="25"/>
      <c r="K32" s="25"/>
      <c r="L32" s="25"/>
      <c r="M32" s="25"/>
    </row>
    <row r="33" spans="2:13" x14ac:dyDescent="0.45">
      <c r="F33" s="25"/>
      <c r="G33" s="25"/>
      <c r="H33" s="35"/>
      <c r="I33" s="25"/>
      <c r="J33" s="25"/>
      <c r="K33" s="25"/>
      <c r="L33" s="25"/>
      <c r="M33" s="25"/>
    </row>
    <row r="34" spans="2:13" x14ac:dyDescent="0.45">
      <c r="F34" s="25"/>
      <c r="G34" s="25"/>
      <c r="H34" s="35"/>
      <c r="I34" s="25"/>
      <c r="J34" s="25"/>
      <c r="K34" s="25"/>
      <c r="L34" s="25"/>
      <c r="M34" s="25"/>
    </row>
    <row r="35" spans="2:13" x14ac:dyDescent="0.45">
      <c r="F35" s="25"/>
      <c r="G35" s="25"/>
      <c r="H35" s="35"/>
      <c r="I35" s="25"/>
      <c r="J35" s="25"/>
      <c r="K35" s="25"/>
      <c r="L35" s="25"/>
      <c r="M35" s="25"/>
    </row>
    <row r="36" spans="2:13" x14ac:dyDescent="0.45">
      <c r="B36" s="25"/>
      <c r="C36" s="25"/>
      <c r="D36" s="25"/>
      <c r="E36" s="25"/>
      <c r="F36" s="25"/>
      <c r="G36" s="25"/>
      <c r="H36" s="35"/>
      <c r="I36" s="25"/>
      <c r="J36" s="25"/>
      <c r="K36" s="25"/>
      <c r="L36" s="25"/>
      <c r="M36" s="25"/>
    </row>
    <row r="37" spans="2:13" x14ac:dyDescent="0.45">
      <c r="B37" s="25"/>
      <c r="C37" s="25"/>
      <c r="D37" s="25"/>
      <c r="E37" s="25"/>
      <c r="F37" s="25"/>
      <c r="G37" s="25"/>
      <c r="H37" s="35"/>
      <c r="I37" s="25"/>
      <c r="J37" s="25"/>
      <c r="K37" s="25"/>
      <c r="L37" s="25"/>
      <c r="M37" s="25"/>
    </row>
    <row r="38" spans="2:13" x14ac:dyDescent="0.45">
      <c r="B38" s="25"/>
      <c r="C38" s="25"/>
      <c r="D38" s="25"/>
      <c r="E38" s="25"/>
      <c r="F38" s="25"/>
      <c r="G38" s="25"/>
      <c r="H38" s="35"/>
      <c r="I38" s="25"/>
      <c r="J38" s="25"/>
      <c r="K38" s="25"/>
      <c r="L38" s="25"/>
      <c r="M38" s="25"/>
    </row>
    <row r="39" spans="2:13" x14ac:dyDescent="0.45">
      <c r="B39" s="25"/>
      <c r="C39" s="25"/>
      <c r="D39" s="25"/>
      <c r="E39" s="25"/>
      <c r="F39" s="25"/>
      <c r="G39" s="25"/>
      <c r="H39" s="35"/>
      <c r="I39" s="25"/>
      <c r="J39" s="25"/>
      <c r="K39" s="25"/>
      <c r="L39" s="25"/>
      <c r="M39" s="25"/>
    </row>
    <row r="40" spans="2:13" x14ac:dyDescent="0.45">
      <c r="B40" s="25"/>
      <c r="C40" s="25"/>
      <c r="D40" s="25"/>
      <c r="E40" s="25"/>
      <c r="F40" s="25"/>
      <c r="G40" s="25"/>
      <c r="H40" s="35"/>
      <c r="I40" s="25"/>
      <c r="J40" s="25"/>
      <c r="K40" s="25"/>
      <c r="L40" s="25"/>
      <c r="M40" s="25"/>
    </row>
    <row r="41" spans="2:13" x14ac:dyDescent="0.45">
      <c r="B41" s="25"/>
      <c r="C41" s="25"/>
      <c r="D41" s="25"/>
      <c r="E41" s="25"/>
      <c r="F41" s="25"/>
      <c r="G41" s="25"/>
      <c r="H41" s="35"/>
      <c r="I41" s="25"/>
      <c r="J41" s="25"/>
      <c r="K41" s="25"/>
      <c r="L41" s="25"/>
      <c r="M41" s="25"/>
    </row>
  </sheetData>
  <sheetProtection algorithmName="SHA-512" hashValue="xEjpB7jbVVKEvokj/q7wslEtLi4Rbeqj9draq01BAYmMO0kFU7g/oIkun5cpG6BYDjp86PJtfXslApZabeCOSQ==" saltValue="ToswgDXbNouj00Db0kHQR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</dc:creator>
  <cp:lastModifiedBy>me</cp:lastModifiedBy>
  <dcterms:created xsi:type="dcterms:W3CDTF">2015-01-23T16:10:55Z</dcterms:created>
  <dcterms:modified xsi:type="dcterms:W3CDTF">2016-12-01T20:40:27Z</dcterms:modified>
</cp:coreProperties>
</file>